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1"/>
  <workbookPr/>
  <mc:AlternateContent xmlns:mc="http://schemas.openxmlformats.org/markup-compatibility/2006">
    <mc:Choice Requires="x15">
      <x15ac:absPath xmlns:x15ac="http://schemas.microsoft.com/office/spreadsheetml/2010/11/ac" url="/Users/betoschaan/Downloads/"/>
    </mc:Choice>
  </mc:AlternateContent>
  <xr:revisionPtr revIDLastSave="0" documentId="13_ncr:1_{65B53468-2509-484D-A357-42ED764B03F8}" xr6:coauthVersionLast="47" xr6:coauthVersionMax="47" xr10:uidLastSave="{00000000-0000-0000-0000-000000000000}"/>
  <bookViews>
    <workbookView xWindow="480" yWindow="560" windowWidth="33120" windowHeight="18340" xr2:uid="{00000000-000D-0000-FFFF-FFFF00000000}"/>
  </bookViews>
  <sheets>
    <sheet name="GAME CALCULATOR" sheetId="1" r:id="rId1"/>
    <sheet name="Data7" sheetId="9" state="hidden" r:id="rId2"/>
    <sheet name="Data" sheetId="7" state="hidden" r:id="rId3"/>
    <sheet name="Data2" sheetId="4" state="hidden" r:id="rId4"/>
    <sheet name="Data3" sheetId="2" state="hidden" r:id="rId5"/>
    <sheet name="Data4" sheetId="3" state="hidden" r:id="rId6"/>
    <sheet name="Data5" sheetId="5" state="hidden" r:id="rId7"/>
    <sheet name="Data6" sheetId="6" state="hidden" r:id="rId8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1" l="1"/>
  <c r="H10" i="1"/>
  <c r="C29" i="1"/>
  <c r="C30" i="1"/>
  <c r="D26" i="1"/>
  <c r="D25" i="1"/>
  <c r="B25" i="6"/>
  <c r="C25" i="6" s="1"/>
  <c r="B33" i="5"/>
  <c r="C33" i="5"/>
  <c r="C34" i="5"/>
  <c r="H12" i="1"/>
  <c r="C33" i="1" l="1"/>
  <c r="C32" i="1"/>
  <c r="C26" i="6"/>
  <c r="C31" i="1" l="1"/>
  <c r="C35" i="1" s="1"/>
</calcChain>
</file>

<file path=xl/sharedStrings.xml><?xml version="1.0" encoding="utf-8"?>
<sst xmlns="http://schemas.openxmlformats.org/spreadsheetml/2006/main" count="391" uniqueCount="213">
  <si>
    <t>Casual</t>
  </si>
  <si>
    <t>Action</t>
  </si>
  <si>
    <t>Sports</t>
  </si>
  <si>
    <t>RPG</t>
  </si>
  <si>
    <t>Sub 1</t>
  </si>
  <si>
    <t>Sub 2</t>
  </si>
  <si>
    <t>Sub 3</t>
  </si>
  <si>
    <t xml:space="preserve"> Sub 4</t>
  </si>
  <si>
    <t>Choose Genre</t>
  </si>
  <si>
    <t>Genre</t>
  </si>
  <si>
    <t>Platform</t>
  </si>
  <si>
    <t>Hack N' Slash</t>
  </si>
  <si>
    <t>Beat-Up</t>
  </si>
  <si>
    <t>Fighting</t>
  </si>
  <si>
    <t>Top Down</t>
  </si>
  <si>
    <t>Management</t>
  </si>
  <si>
    <t>Tower Defense</t>
  </si>
  <si>
    <t>Puzzle Game</t>
  </si>
  <si>
    <t>Infinite Runner</t>
  </si>
  <si>
    <t>Race</t>
  </si>
  <si>
    <t>Teams</t>
  </si>
  <si>
    <t>Tatical</t>
  </si>
  <si>
    <t>Turn Battle</t>
  </si>
  <si>
    <t>RTS</t>
  </si>
  <si>
    <t>Trading Card</t>
  </si>
  <si>
    <t>Moba</t>
  </si>
  <si>
    <t>Art Style</t>
  </si>
  <si>
    <t>2D or 3D</t>
  </si>
  <si>
    <t>3D</t>
  </si>
  <si>
    <t>2D</t>
  </si>
  <si>
    <t>3D Ref</t>
  </si>
  <si>
    <t>Toon</t>
  </si>
  <si>
    <t>Pixel Art</t>
  </si>
  <si>
    <t>Realistic</t>
  </si>
  <si>
    <t>World of Warcraft</t>
  </si>
  <si>
    <t>Legend of Zelda</t>
  </si>
  <si>
    <t>Okami</t>
  </si>
  <si>
    <t>Mario Odissaey</t>
  </si>
  <si>
    <t>Minecraft</t>
  </si>
  <si>
    <t>Overwatch</t>
  </si>
  <si>
    <t>Team Fortress</t>
  </si>
  <si>
    <t>Stylized</t>
  </si>
  <si>
    <t>Sub-Genre</t>
  </si>
  <si>
    <t>Super Mario Odyssey</t>
  </si>
  <si>
    <t>Super Meat Boy</t>
  </si>
  <si>
    <t>Limbo</t>
  </si>
  <si>
    <t>Devil May Cry</t>
  </si>
  <si>
    <t>Dark Souls</t>
  </si>
  <si>
    <t>Castle Crashers</t>
  </si>
  <si>
    <t>Final Fight</t>
  </si>
  <si>
    <t>Mortal Kombat</t>
  </si>
  <si>
    <t>Hotline Miami</t>
  </si>
  <si>
    <t>Titan Souls</t>
  </si>
  <si>
    <t>Half Life</t>
  </si>
  <si>
    <t>First Person</t>
  </si>
  <si>
    <t>Outlast</t>
  </si>
  <si>
    <t>Third Person</t>
  </si>
  <si>
    <t>Metal Gear</t>
  </si>
  <si>
    <t>Resident Evil</t>
  </si>
  <si>
    <t>Civilization</t>
  </si>
  <si>
    <t>Warcraft</t>
  </si>
  <si>
    <t>Metroid</t>
  </si>
  <si>
    <t>Diablo</t>
  </si>
  <si>
    <t>Final Fantasy</t>
  </si>
  <si>
    <t>Others</t>
  </si>
  <si>
    <t>Angry Birds</t>
  </si>
  <si>
    <t>Tennis</t>
  </si>
  <si>
    <t>Soccer</t>
  </si>
  <si>
    <t>Rocket League</t>
  </si>
  <si>
    <t>Pokemon</t>
  </si>
  <si>
    <t>Simulator</t>
  </si>
  <si>
    <t>The Sims</t>
  </si>
  <si>
    <t>Flight Simulator</t>
  </si>
  <si>
    <t>Tekken</t>
  </si>
  <si>
    <t>Naruto Ninja Storm</t>
  </si>
  <si>
    <t>Fortnite</t>
  </si>
  <si>
    <t>FTL</t>
  </si>
  <si>
    <t>Stardew Valley</t>
  </si>
  <si>
    <t>XCOM</t>
  </si>
  <si>
    <t>Dead Cells</t>
  </si>
  <si>
    <t>League of Legends</t>
  </si>
  <si>
    <t>Temple Runner</t>
  </si>
  <si>
    <t>Crossy Road</t>
  </si>
  <si>
    <t>Football Manager</t>
  </si>
  <si>
    <t>Tetris</t>
  </si>
  <si>
    <t>The Room</t>
  </si>
  <si>
    <t>Candy Crush</t>
  </si>
  <si>
    <t>Plant Vs Zombies</t>
  </si>
  <si>
    <t>Clash Royale</t>
  </si>
  <si>
    <t>Casino Games</t>
  </si>
  <si>
    <t>Need For Speed</t>
  </si>
  <si>
    <t>Mario Kart</t>
  </si>
  <si>
    <t>Assetto Corsa</t>
  </si>
  <si>
    <t>Valkyria Chronicles</t>
  </si>
  <si>
    <t>HearthStone</t>
  </si>
  <si>
    <t>Game Play Reference</t>
  </si>
  <si>
    <t xml:space="preserve">Game Lenght Hour </t>
  </si>
  <si>
    <t>GP Estimate</t>
  </si>
  <si>
    <t>Stylized Low Poly</t>
  </si>
  <si>
    <t>Hours</t>
  </si>
  <si>
    <t>Gameplay</t>
  </si>
  <si>
    <t>Multiplayer</t>
  </si>
  <si>
    <t>Sistema por Pontos</t>
  </si>
  <si>
    <t>Rogue Masters</t>
  </si>
  <si>
    <t>Character Customization</t>
  </si>
  <si>
    <t>Character Movement System</t>
  </si>
  <si>
    <t>Character Combat System</t>
  </si>
  <si>
    <t xml:space="preserve">Character Equipments </t>
  </si>
  <si>
    <t xml:space="preserve">Character Attributes </t>
  </si>
  <si>
    <t xml:space="preserve">Character Status </t>
  </si>
  <si>
    <t>Inventory System</t>
  </si>
  <si>
    <t>Level Triggers</t>
  </si>
  <si>
    <t>Enemy Movement/ AI Combat</t>
  </si>
  <si>
    <t>Boss Battle</t>
  </si>
  <si>
    <t>HP</t>
  </si>
  <si>
    <t>MP</t>
  </si>
  <si>
    <t>Stamina</t>
  </si>
  <si>
    <t>Tech Setup</t>
  </si>
  <si>
    <t>Tech Doc</t>
  </si>
  <si>
    <t>Post Processing</t>
  </si>
  <si>
    <t>Performance</t>
  </si>
  <si>
    <t>Input System</t>
  </si>
  <si>
    <t>Asset Research</t>
  </si>
  <si>
    <t>Physics</t>
  </si>
  <si>
    <t>UI</t>
  </si>
  <si>
    <t>Visual Effects</t>
  </si>
  <si>
    <t>Lightning</t>
  </si>
  <si>
    <t>Média de Pontos</t>
  </si>
  <si>
    <t>Media de Horas</t>
  </si>
  <si>
    <t>Clouds of Steam</t>
  </si>
  <si>
    <t>Geração de Mapa</t>
  </si>
  <si>
    <t>Combate</t>
  </si>
  <si>
    <t>Fome</t>
  </si>
  <si>
    <t>Enemies</t>
  </si>
  <si>
    <t>Inventário</t>
  </si>
  <si>
    <t>Equipamentos</t>
  </si>
  <si>
    <t>Durabilidade</t>
  </si>
  <si>
    <t>Crafting</t>
  </si>
  <si>
    <t>Interação Cubos</t>
  </si>
  <si>
    <t>Setup</t>
  </si>
  <si>
    <t>Audio</t>
  </si>
  <si>
    <t>Platforms</t>
  </si>
  <si>
    <t>Windows</t>
  </si>
  <si>
    <t>Mac</t>
  </si>
  <si>
    <t>Linux</t>
  </si>
  <si>
    <t>iOS</t>
  </si>
  <si>
    <t>Android</t>
  </si>
  <si>
    <t>Consols</t>
  </si>
  <si>
    <t>Web</t>
  </si>
  <si>
    <t>AI - Normal Enemies</t>
  </si>
  <si>
    <t>AI - Boss</t>
  </si>
  <si>
    <t>Boss</t>
  </si>
  <si>
    <t>Enviroment Types</t>
  </si>
  <si>
    <t>Normal Enemies Base</t>
  </si>
  <si>
    <t>Normal Enemies Var</t>
  </si>
  <si>
    <t>Contagem</t>
  </si>
  <si>
    <t>1 - 3</t>
  </si>
  <si>
    <t>4 - 6</t>
  </si>
  <si>
    <t>7 - 10</t>
  </si>
  <si>
    <t>10 - 15</t>
  </si>
  <si>
    <t>15+</t>
  </si>
  <si>
    <t>Every Sub</t>
  </si>
  <si>
    <t xml:space="preserve"> Informação para o Comercial</t>
  </si>
  <si>
    <t>Genero do Jogo</t>
  </si>
  <si>
    <t>Estilo Grafico</t>
  </si>
  <si>
    <t>Tipo de Grafico</t>
  </si>
  <si>
    <t>Gameplay Base</t>
  </si>
  <si>
    <t>Tempo de Jogo</t>
  </si>
  <si>
    <t>Quantidade de inimigos normais</t>
  </si>
  <si>
    <t>Quantidade de chefes</t>
  </si>
  <si>
    <t>Inclusão de Multijogador</t>
  </si>
  <si>
    <t>Quantidade de personagens inimigos ou não</t>
  </si>
  <si>
    <t>Quantidade de Ambientes</t>
  </si>
  <si>
    <t>Variavel</t>
  </si>
  <si>
    <t>Descrição</t>
  </si>
  <si>
    <t>Ação</t>
  </si>
  <si>
    <t>x</t>
  </si>
  <si>
    <t>Altera a lista de gameplay base</t>
  </si>
  <si>
    <t>X</t>
  </si>
  <si>
    <t>Altera a lista de Estilo de Art</t>
  </si>
  <si>
    <t>Influencia na quantidade de trabalho de horas referente ao estilo da arte. Art mais complexa. Mais tempo</t>
  </si>
  <si>
    <t>Define um quantidade base para o game. Baseado em estimativas do João.</t>
  </si>
  <si>
    <t>Influencia na quantidade de horas dos ambientes</t>
  </si>
  <si>
    <t>Calculo direto com o fator Normal Enemies</t>
  </si>
  <si>
    <t>Calculo direto com o fator de Chefes</t>
  </si>
  <si>
    <t>Multiplayer duplica a quantidade de horas base do game</t>
  </si>
  <si>
    <t>Fator</t>
  </si>
  <si>
    <t>Calculo com o Fator de Art Style</t>
  </si>
  <si>
    <t>Calculo direto com o Fator Art Style + Tempo de Jogo</t>
  </si>
  <si>
    <t>Characters</t>
  </si>
  <si>
    <t>+15</t>
  </si>
  <si>
    <t>Total Hours</t>
  </si>
  <si>
    <t>Total Cost</t>
  </si>
  <si>
    <t>Yes</t>
  </si>
  <si>
    <t>PROGRAMMING</t>
  </si>
  <si>
    <t>RESULTS</t>
  </si>
  <si>
    <t>ART</t>
  </si>
  <si>
    <t xml:space="preserve">GENERAL </t>
  </si>
  <si>
    <t>Plataform</t>
  </si>
  <si>
    <t>Is Multiplayer</t>
  </si>
  <si>
    <t>Art Basic Math</t>
  </si>
  <si>
    <t>Programming Basic Math</t>
  </si>
  <si>
    <t xml:space="preserve"> Number of Characters</t>
  </si>
  <si>
    <t>Number of Enviroment Types</t>
  </si>
  <si>
    <t>Programming Total (houts)</t>
  </si>
  <si>
    <t>Art Total (houts)</t>
  </si>
  <si>
    <t>Developer Hourly Rate (U$)</t>
  </si>
  <si>
    <t>GAME COST CALCULATOR</t>
  </si>
  <si>
    <t>http://www.mainleaf.com</t>
  </si>
  <si>
    <t>Select the Sub-Genre</t>
  </si>
  <si>
    <t>Game Lenght (in Hours)</t>
  </si>
  <si>
    <t>Number of Enemies [AI]</t>
  </si>
  <si>
    <t>Number of Bosses [AI]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</si>
</sst>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5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1" fillId="3" borderId="1" xfId="0" applyFont="1" applyFill="1" applyBorder="1" applyAlignment="1"/>
    <xf numFmtId="0" fontId="3" fillId="0" borderId="0" xfId="0" applyFont="1" applyAlignment="1">
      <alignment horizontal="right"/>
    </xf>
    <xf numFmtId="0" fontId="0" fillId="3" borderId="1" xfId="0" applyFont="1" applyFill="1" applyBorder="1"/>
    <xf numFmtId="0" fontId="1" fillId="4" borderId="1" xfId="0" applyFont="1" applyFill="1" applyBorder="1"/>
    <xf numFmtId="0" fontId="0" fillId="3" borderId="1" xfId="0" applyFill="1" applyBorder="1"/>
    <xf numFmtId="2" fontId="0" fillId="0" borderId="0" xfId="0" applyNumberFormat="1"/>
    <xf numFmtId="2" fontId="0" fillId="2" borderId="0" xfId="0" applyNumberFormat="1" applyFill="1"/>
    <xf numFmtId="0" fontId="0" fillId="2" borderId="0" xfId="0" applyFill="1"/>
    <xf numFmtId="49" fontId="0" fillId="0" borderId="0" xfId="0" applyNumberFormat="1"/>
    <xf numFmtId="0" fontId="1" fillId="5" borderId="1" xfId="0" applyFont="1" applyFill="1" applyBorder="1" applyAlignment="1"/>
    <xf numFmtId="0" fontId="0" fillId="0" borderId="3" xfId="0" applyFill="1" applyBorder="1"/>
    <xf numFmtId="0" fontId="2" fillId="0" borderId="0" xfId="0" applyFont="1" applyAlignment="1">
      <alignment horizontal="center"/>
    </xf>
    <xf numFmtId="0" fontId="0" fillId="6" borderId="0" xfId="0" applyFill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Fill="1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1" applyBorder="1"/>
    <xf numFmtId="0" fontId="2" fillId="0" borderId="0" xfId="0" applyFont="1" applyBorder="1" applyAlignment="1">
      <alignment horizontal="center"/>
    </xf>
    <xf numFmtId="0" fontId="8" fillId="0" borderId="0" xfId="1" applyBorder="1" applyAlignment="1">
      <alignment horizontal="center" vertical="top"/>
    </xf>
    <xf numFmtId="0" fontId="0" fillId="0" borderId="0" xfId="0" applyAlignment="1">
      <alignment horizontal="center"/>
    </xf>
    <xf numFmtId="0" fontId="4" fillId="2" borderId="0" xfId="0" applyFont="1" applyFill="1" applyBorder="1" applyAlignment="1"/>
    <xf numFmtId="0" fontId="6" fillId="0" borderId="4" xfId="0" applyFont="1" applyBorder="1" applyAlignment="1">
      <alignment horizontal="left"/>
    </xf>
    <xf numFmtId="0" fontId="0" fillId="0" borderId="5" xfId="0" applyBorder="1"/>
    <xf numFmtId="0" fontId="1" fillId="10" borderId="6" xfId="0" applyFont="1" applyFill="1" applyBorder="1" applyAlignment="1"/>
    <xf numFmtId="0" fontId="4" fillId="7" borderId="7" xfId="0" applyFont="1" applyFill="1" applyBorder="1" applyAlignment="1">
      <alignment horizontal="left"/>
    </xf>
    <xf numFmtId="0" fontId="4" fillId="2" borderId="6" xfId="0" applyFont="1" applyFill="1" applyBorder="1" applyAlignment="1"/>
    <xf numFmtId="0" fontId="4" fillId="8" borderId="7" xfId="0" applyFont="1" applyFill="1" applyBorder="1" applyAlignment="1">
      <alignment horizontal="left"/>
    </xf>
    <xf numFmtId="0" fontId="4" fillId="9" borderId="6" xfId="0" applyFont="1" applyFill="1" applyBorder="1" applyAlignment="1"/>
    <xf numFmtId="0" fontId="0" fillId="0" borderId="7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12" borderId="0" xfId="0" applyFont="1" applyFill="1" applyBorder="1"/>
    <xf numFmtId="0" fontId="4" fillId="12" borderId="0" xfId="0" applyFont="1" applyFill="1" applyBorder="1" applyAlignment="1">
      <alignment horizontal="left"/>
    </xf>
    <xf numFmtId="0" fontId="0" fillId="12" borderId="0" xfId="0" applyFill="1" applyBorder="1"/>
    <xf numFmtId="0" fontId="5" fillId="9" borderId="8" xfId="0" applyFont="1" applyFill="1" applyBorder="1" applyAlignment="1"/>
    <xf numFmtId="164" fontId="5" fillId="2" borderId="9" xfId="0" applyNumberFormat="1" applyFont="1" applyFill="1" applyBorder="1" applyAlignment="1">
      <alignment horizontal="left"/>
    </xf>
    <xf numFmtId="0" fontId="9" fillId="11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0</xdr:row>
      <xdr:rowOff>0</xdr:rowOff>
    </xdr:from>
    <xdr:to>
      <xdr:col>16384</xdr:col>
      <xdr:colOff>7774690</xdr:colOff>
      <xdr:row>42</xdr:row>
      <xdr:rowOff>84714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6850" y="0"/>
          <a:ext cx="7076190" cy="80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57150</xdr:rowOff>
    </xdr:from>
    <xdr:to>
      <xdr:col>16384</xdr:col>
      <xdr:colOff>7860405</xdr:colOff>
      <xdr:row>42</xdr:row>
      <xdr:rowOff>27578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57575" y="57150"/>
          <a:ext cx="7161905" cy="79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inleaf.com/?utm_source=spreadsheet" TargetMode="External"/><Relationship Id="rId1" Type="http://schemas.openxmlformats.org/officeDocument/2006/relationships/hyperlink" Target="http://www.mainleaf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2:XEI44"/>
  <sheetViews>
    <sheetView showGridLines="0" tabSelected="1" topLeftCell="A4" workbookViewId="0">
      <selection activeCell="C14" sqref="C14"/>
    </sheetView>
  </sheetViews>
  <sheetFormatPr baseColWidth="10" defaultColWidth="0" defaultRowHeight="15" zeroHeight="1" x14ac:dyDescent="0.2"/>
  <cols>
    <col min="1" max="1" width="2" style="18" customWidth="1"/>
    <col min="2" max="2" width="39.5" style="18" bestFit="1" customWidth="1"/>
    <col min="3" max="3" width="25.1640625" style="18" customWidth="1"/>
    <col min="4" max="4" width="4" style="18" customWidth="1"/>
    <col min="5" max="5" width="4" style="18" hidden="1" customWidth="1"/>
    <col min="6" max="6" width="40.33203125" style="18" hidden="1" customWidth="1"/>
    <col min="7" max="7" width="12.6640625" style="21" hidden="1" customWidth="1"/>
    <col min="8" max="8" width="5.6640625" style="18" hidden="1" customWidth="1"/>
    <col min="9" max="9" width="6.1640625" style="18" hidden="1" customWidth="1"/>
    <col min="10" max="10" width="25.33203125" style="18" hidden="1" customWidth="1"/>
    <col min="11" max="11" width="8" style="18" hidden="1" customWidth="1"/>
    <col min="12" max="13" width="8.83203125" style="18" hidden="1" customWidth="1"/>
    <col min="14" max="183" width="0" style="18" hidden="1" customWidth="1"/>
    <col min="184" max="16362" width="8.83203125" style="18" hidden="1"/>
    <col min="16363" max="16363" width="0" style="18" hidden="1"/>
    <col min="16364" max="16384" width="8.83203125" style="18" hidden="1"/>
  </cols>
  <sheetData>
    <row r="2" spans="2:11" ht="29" hidden="1" x14ac:dyDescent="0.35">
      <c r="B2" s="29"/>
      <c r="C2" s="29"/>
      <c r="D2" s="29"/>
      <c r="E2" s="29"/>
      <c r="F2" s="29"/>
      <c r="G2" s="29"/>
      <c r="H2" s="19"/>
      <c r="I2" s="19"/>
      <c r="J2" s="19"/>
    </row>
    <row r="4" spans="2:11" x14ac:dyDescent="0.2"/>
    <row r="5" spans="2:11" ht="33" x14ac:dyDescent="0.4">
      <c r="B5" s="48" t="s">
        <v>207</v>
      </c>
      <c r="C5" s="48"/>
    </row>
    <row r="6" spans="2:11" x14ac:dyDescent="0.2">
      <c r="B6" s="30" t="s">
        <v>208</v>
      </c>
      <c r="C6" s="30"/>
    </row>
    <row r="7" spans="2:11" ht="26" x14ac:dyDescent="0.3">
      <c r="B7" s="25" t="s">
        <v>197</v>
      </c>
      <c r="C7" s="21"/>
      <c r="G7" s="18"/>
    </row>
    <row r="8" spans="2:11" ht="20" x14ac:dyDescent="0.25">
      <c r="B8" s="32" t="s">
        <v>198</v>
      </c>
      <c r="C8" s="43" t="s">
        <v>144</v>
      </c>
      <c r="G8" s="18"/>
      <c r="H8" s="23" t="s">
        <v>99</v>
      </c>
    </row>
    <row r="9" spans="2:11" ht="20" x14ac:dyDescent="0.25">
      <c r="B9" s="32" t="s">
        <v>9</v>
      </c>
      <c r="C9" s="43" t="s">
        <v>1</v>
      </c>
      <c r="G9" s="18"/>
      <c r="H9" s="17">
        <f>(RIGHT(C20,2)*Data7!C15)+Data7!C14</f>
        <v>240</v>
      </c>
    </row>
    <row r="10" spans="2:11" ht="20" x14ac:dyDescent="0.25">
      <c r="B10" s="32" t="s">
        <v>209</v>
      </c>
      <c r="C10" s="43" t="s">
        <v>13</v>
      </c>
      <c r="G10" s="18"/>
      <c r="H10" s="17">
        <f>(RIGHT(C21,2)*Data7!C16)</f>
        <v>720</v>
      </c>
    </row>
    <row r="11" spans="2:11" ht="20" x14ac:dyDescent="0.25">
      <c r="B11" s="32" t="s">
        <v>27</v>
      </c>
      <c r="C11" s="43" t="s">
        <v>28</v>
      </c>
      <c r="G11" s="18"/>
      <c r="K11" s="21"/>
    </row>
    <row r="12" spans="2:11" ht="20" x14ac:dyDescent="0.25">
      <c r="B12" s="32" t="s">
        <v>26</v>
      </c>
      <c r="C12" s="43" t="s">
        <v>31</v>
      </c>
      <c r="G12" s="18"/>
      <c r="H12" s="22" t="str">
        <f>IF(C12="Stylized","Art Reference","")</f>
        <v/>
      </c>
      <c r="I12" s="22"/>
      <c r="J12" s="22"/>
    </row>
    <row r="13" spans="2:11" ht="20" x14ac:dyDescent="0.25">
      <c r="B13" s="32" t="s">
        <v>95</v>
      </c>
      <c r="C13" s="43" t="s">
        <v>81</v>
      </c>
      <c r="G13" s="18"/>
    </row>
    <row r="14" spans="2:11" ht="20" x14ac:dyDescent="0.25">
      <c r="B14" s="32" t="s">
        <v>210</v>
      </c>
      <c r="C14" s="44">
        <v>1</v>
      </c>
      <c r="G14" s="18"/>
    </row>
    <row r="15" spans="2:11" hidden="1" x14ac:dyDescent="0.2">
      <c r="C15" s="45"/>
    </row>
    <row r="16" spans="2:11" hidden="1" x14ac:dyDescent="0.2">
      <c r="C16" s="45"/>
      <c r="G16" s="24"/>
    </row>
    <row r="17" spans="2:7" ht="20" x14ac:dyDescent="0.25">
      <c r="B17" s="32" t="s">
        <v>206</v>
      </c>
      <c r="C17" s="44">
        <v>25</v>
      </c>
      <c r="G17" s="18"/>
    </row>
    <row r="18" spans="2:7" x14ac:dyDescent="0.2">
      <c r="G18" s="18"/>
    </row>
    <row r="19" spans="2:7" ht="26" x14ac:dyDescent="0.3">
      <c r="B19" s="25" t="s">
        <v>194</v>
      </c>
      <c r="G19" s="18"/>
    </row>
    <row r="20" spans="2:7" ht="20" x14ac:dyDescent="0.25">
      <c r="B20" s="32" t="s">
        <v>211</v>
      </c>
      <c r="C20" s="44" t="s">
        <v>156</v>
      </c>
      <c r="G20" s="18"/>
    </row>
    <row r="21" spans="2:7" ht="20" x14ac:dyDescent="0.25">
      <c r="B21" s="32" t="s">
        <v>212</v>
      </c>
      <c r="C21" s="44" t="s">
        <v>157</v>
      </c>
      <c r="G21" s="18"/>
    </row>
    <row r="22" spans="2:7" ht="20" x14ac:dyDescent="0.25">
      <c r="B22" s="32" t="s">
        <v>199</v>
      </c>
      <c r="C22" s="44" t="s">
        <v>193</v>
      </c>
      <c r="G22" s="18"/>
    </row>
    <row r="23" spans="2:7" x14ac:dyDescent="0.2">
      <c r="D23" s="26"/>
      <c r="G23" s="18"/>
    </row>
    <row r="24" spans="2:7" ht="21" x14ac:dyDescent="0.25">
      <c r="B24" s="20" t="s">
        <v>196</v>
      </c>
      <c r="C24" s="24"/>
      <c r="D24" s="27" t="s">
        <v>99</v>
      </c>
      <c r="G24" s="18"/>
    </row>
    <row r="25" spans="2:7" ht="20" x14ac:dyDescent="0.25">
      <c r="B25" s="32" t="s">
        <v>202</v>
      </c>
      <c r="C25" s="44" t="s">
        <v>156</v>
      </c>
      <c r="D25" s="26">
        <f>((RIGHT(C25,2)*(VLOOKUP(C12,Data7!B9:C13,2,0)))/2)</f>
        <v>600</v>
      </c>
      <c r="G25" s="18"/>
    </row>
    <row r="26" spans="2:7" ht="20" x14ac:dyDescent="0.25">
      <c r="B26" s="32" t="s">
        <v>203</v>
      </c>
      <c r="C26" s="44" t="s">
        <v>156</v>
      </c>
      <c r="D26" s="26">
        <f>((RIGHT(C26,2)*VLOOKUP(C12,Data7!B9:C13,2,0)))/C14</f>
        <v>1200</v>
      </c>
      <c r="G26" s="18"/>
    </row>
    <row r="27" spans="2:7" x14ac:dyDescent="0.2">
      <c r="G27" s="18"/>
    </row>
    <row r="28" spans="2:7" ht="39" x14ac:dyDescent="0.45">
      <c r="B28" s="33" t="s">
        <v>195</v>
      </c>
      <c r="C28" s="34"/>
    </row>
    <row r="29" spans="2:7" ht="20" hidden="1" x14ac:dyDescent="0.25">
      <c r="B29" s="35" t="s">
        <v>201</v>
      </c>
      <c r="C29" s="36">
        <f>VLOOKUP(C13,Data3!J:Q,2,FALSE())+C14*Data7!C6</f>
        <v>770</v>
      </c>
    </row>
    <row r="30" spans="2:7" ht="20" hidden="1" x14ac:dyDescent="0.25">
      <c r="B30" s="35" t="s">
        <v>200</v>
      </c>
      <c r="C30" s="36">
        <f>IF(C12="Realistic",C14*Data7!C9,IF(C12="Stylized",Data7!C10*C14,IF(C12="Stylized Low Poly",Data7!C11*C14,IF(C12="Toon",C14*Data7!C12,IF(C12="Pixel Art",C14*Data7!C13)))))</f>
        <v>400</v>
      </c>
    </row>
    <row r="31" spans="2:7" ht="20" x14ac:dyDescent="0.25">
      <c r="B31" s="37" t="s">
        <v>191</v>
      </c>
      <c r="C31" s="38">
        <f>(C32+C33)</f>
        <v>4700</v>
      </c>
      <c r="G31" s="18"/>
    </row>
    <row r="32" spans="2:7" ht="20" x14ac:dyDescent="0.25">
      <c r="B32" s="37" t="s">
        <v>205</v>
      </c>
      <c r="C32" s="38">
        <f>SUM(C30,D26,D25)</f>
        <v>2200</v>
      </c>
    </row>
    <row r="33" spans="2:7" ht="20" x14ac:dyDescent="0.25">
      <c r="B33" s="37" t="s">
        <v>204</v>
      </c>
      <c r="C33" s="38">
        <f>SUM(H9:H20,C29)+IF(C22="Yes",C29,0)</f>
        <v>2500</v>
      </c>
      <c r="G33" s="18"/>
    </row>
    <row r="34" spans="2:7" ht="20" hidden="1" x14ac:dyDescent="0.25">
      <c r="B34" s="39"/>
      <c r="C34" s="40"/>
      <c r="G34" s="18"/>
    </row>
    <row r="35" spans="2:7" ht="26" x14ac:dyDescent="0.3">
      <c r="B35" s="46" t="s">
        <v>192</v>
      </c>
      <c r="C35" s="47">
        <f>C31*C17</f>
        <v>117500</v>
      </c>
      <c r="G35" s="18"/>
    </row>
    <row r="36" spans="2:7" x14ac:dyDescent="0.2">
      <c r="B36" s="41"/>
      <c r="C36" s="42"/>
    </row>
    <row r="37" spans="2:7" x14ac:dyDescent="0.2">
      <c r="G37" s="18"/>
    </row>
    <row r="38" spans="2:7" hidden="1" x14ac:dyDescent="0.2">
      <c r="G38" s="18"/>
    </row>
    <row r="39" spans="2:7" hidden="1" x14ac:dyDescent="0.2">
      <c r="G39" s="18"/>
    </row>
    <row r="40" spans="2:7" x14ac:dyDescent="0.2">
      <c r="B40" s="28"/>
    </row>
    <row r="41" spans="2:7" x14ac:dyDescent="0.2"/>
    <row r="42" spans="2:7" x14ac:dyDescent="0.2"/>
    <row r="43" spans="2:7" x14ac:dyDescent="0.2"/>
    <row r="44" spans="2:7" x14ac:dyDescent="0.2"/>
  </sheetData>
  <sheetProtection formatCells="0"/>
  <dataConsolidate/>
  <mergeCells count="4">
    <mergeCell ref="B2:G2"/>
    <mergeCell ref="B6:C6"/>
    <mergeCell ref="B5:C5"/>
    <mergeCell ref="B36:C36"/>
  </mergeCells>
  <dataValidations count="2">
    <dataValidation type="list" allowBlank="1" showInputMessage="1" showErrorMessage="1" sqref="C11" xr:uid="{00000000-0002-0000-0000-000000000000}">
      <formula1>"2D,3D"</formula1>
    </dataValidation>
    <dataValidation type="list" allowBlank="1" showInputMessage="1" showErrorMessage="1" sqref="C22" xr:uid="{00000000-0002-0000-0000-000001000000}">
      <formula1>"Yes, No"</formula1>
    </dataValidation>
  </dataValidations>
  <hyperlinks>
    <hyperlink ref="B6" r:id="rId1" display="www.mainleaf.com" xr:uid="{73A32975-3D2D-FB4F-88AD-990FC0ACBBE0}"/>
    <hyperlink ref="B6:C6" r:id="rId2" display="http://www.mainleaf.com" xr:uid="{3C262B04-325B-CE4F-87E5-4320C4C49FB5}"/>
  </hyperlinks>
  <pageMargins left="0.511811024" right="0.511811024" top="0.78740157499999996" bottom="0.78740157499999996" header="0.31496062000000002" footer="0.31496062000000002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2000000}">
          <x14:formula1>
            <xm:f>Data3!$A$2:$A$5</xm:f>
          </x14:formula1>
          <xm:sqref>C9</xm:sqref>
        </x14:dataValidation>
        <x14:dataValidation type="list" allowBlank="1" showInputMessage="1" showErrorMessage="1" xr:uid="{00000000-0002-0000-0000-000004000000}">
          <x14:formula1>
            <xm:f>Data2!$D$2:$D$8</xm:f>
          </x14:formula1>
          <xm:sqref>C8</xm:sqref>
        </x14:dataValidation>
        <x14:dataValidation type="list" allowBlank="1" showInputMessage="1" showErrorMessage="1" xr:uid="{00000000-0002-0000-0000-000005000000}">
          <x14:formula1>
            <xm:f>Data3!$B$2:$B$21</xm:f>
          </x14:formula1>
          <xm:sqref>C10</xm:sqref>
        </x14:dataValidation>
        <x14:dataValidation type="list" allowBlank="1" showInputMessage="1" showErrorMessage="1" xr:uid="{00000000-0002-0000-0000-000006000000}">
          <x14:formula1>
            <xm:f>Data2!$F$2:$F$16</xm:f>
          </x14:formula1>
          <xm:sqref>C14</xm:sqref>
        </x14:dataValidation>
        <x14:dataValidation type="list" allowBlank="1" showInputMessage="1" showErrorMessage="1" xr:uid="{00000000-0002-0000-0000-000007000000}">
          <x14:formula1>
            <xm:f>Data2!$E$2:$E$7</xm:f>
          </x14:formula1>
          <xm:sqref>C20:C21 C25:C26</xm:sqref>
        </x14:dataValidation>
        <x14:dataValidation type="list" allowBlank="1" showInputMessage="1" showErrorMessage="1" xr:uid="{00000000-0002-0000-0000-000003000000}">
          <x14:formula1>
            <xm:f>IF($C$11="2D",Data3!$G$2:$G$3,IF($C$11="3D",Data3!$H$2:$H$4))</xm:f>
          </x14:formula1>
          <xm:sqref>C12</xm:sqref>
        </x14:dataValidation>
        <x14:dataValidation type="list" allowBlank="1" showInputMessage="1" showErrorMessage="1" xr:uid="{00000000-0002-0000-0000-000008000000}">
          <x14:formula1>
            <xm:f>IF(C9="Action",Data3!J5:J27,IF(C9="Casual",Data3!L5:L16,IF(C9="Sports",Data3!N5:N10,IF(C9="RPG",Data3!P5:P14))))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8310A-4EFC-AF41-AFCA-13C3BF5B2407}">
  <dimension ref="A2:H17"/>
  <sheetViews>
    <sheetView topLeftCell="XFD1" workbookViewId="0">
      <selection sqref="A1:XFD1048576"/>
    </sheetView>
  </sheetViews>
  <sheetFormatPr baseColWidth="10" defaultColWidth="0" defaultRowHeight="15" x14ac:dyDescent="0.2"/>
  <cols>
    <col min="1" max="1" width="34.83203125" hidden="1" customWidth="1"/>
    <col min="2" max="2" width="20.5" hidden="1" customWidth="1"/>
    <col min="3" max="5" width="8.83203125" hidden="1" customWidth="1"/>
    <col min="6" max="6" width="24.83203125" hidden="1" customWidth="1"/>
    <col min="7" max="7" width="41.33203125" hidden="1" customWidth="1"/>
    <col min="8" max="8" width="96.83203125" hidden="1" customWidth="1"/>
    <col min="9" max="16384" width="10.83203125" hidden="1"/>
  </cols>
  <sheetData>
    <row r="2" spans="1:8" ht="29" x14ac:dyDescent="0.35">
      <c r="A2" s="16"/>
    </row>
    <row r="3" spans="1:8" ht="21" x14ac:dyDescent="0.25">
      <c r="B3" s="6" t="s">
        <v>186</v>
      </c>
    </row>
    <row r="4" spans="1:8" ht="21" x14ac:dyDescent="0.25">
      <c r="B4" s="6"/>
      <c r="F4" s="2" t="s">
        <v>173</v>
      </c>
      <c r="G4" s="2" t="s">
        <v>174</v>
      </c>
      <c r="H4" s="2" t="s">
        <v>175</v>
      </c>
    </row>
    <row r="5" spans="1:8" ht="21" x14ac:dyDescent="0.25">
      <c r="B5" s="6"/>
      <c r="F5" s="14" t="s">
        <v>141</v>
      </c>
      <c r="G5" s="2" t="s">
        <v>162</v>
      </c>
      <c r="H5" s="2" t="s">
        <v>176</v>
      </c>
    </row>
    <row r="6" spans="1:8" x14ac:dyDescent="0.2">
      <c r="B6" s="9" t="s">
        <v>100</v>
      </c>
      <c r="C6" s="2">
        <v>50</v>
      </c>
      <c r="F6" s="5" t="s">
        <v>8</v>
      </c>
      <c r="G6" s="2" t="s">
        <v>163</v>
      </c>
      <c r="H6" s="2" t="s">
        <v>177</v>
      </c>
    </row>
    <row r="7" spans="1:8" x14ac:dyDescent="0.2">
      <c r="F7" s="14" t="s">
        <v>42</v>
      </c>
      <c r="G7" s="2" t="s">
        <v>162</v>
      </c>
      <c r="H7" s="2" t="s">
        <v>178</v>
      </c>
    </row>
    <row r="8" spans="1:8" x14ac:dyDescent="0.2">
      <c r="B8" s="8" t="s">
        <v>26</v>
      </c>
      <c r="C8" s="8" t="s">
        <v>99</v>
      </c>
      <c r="F8" s="5" t="s">
        <v>27</v>
      </c>
      <c r="G8" s="2" t="s">
        <v>164</v>
      </c>
      <c r="H8" s="2" t="s">
        <v>179</v>
      </c>
    </row>
    <row r="9" spans="1:8" x14ac:dyDescent="0.2">
      <c r="B9" s="7" t="s">
        <v>33</v>
      </c>
      <c r="C9" s="2">
        <v>500</v>
      </c>
      <c r="F9" s="5" t="s">
        <v>26</v>
      </c>
      <c r="G9" s="2" t="s">
        <v>165</v>
      </c>
      <c r="H9" s="2" t="s">
        <v>180</v>
      </c>
    </row>
    <row r="10" spans="1:8" x14ac:dyDescent="0.2">
      <c r="B10" s="7" t="s">
        <v>41</v>
      </c>
      <c r="C10" s="2">
        <v>400</v>
      </c>
      <c r="F10" s="5" t="s">
        <v>95</v>
      </c>
      <c r="G10" s="2" t="s">
        <v>166</v>
      </c>
      <c r="H10" s="2" t="s">
        <v>181</v>
      </c>
    </row>
    <row r="11" spans="1:8" x14ac:dyDescent="0.2">
      <c r="B11" s="7" t="s">
        <v>98</v>
      </c>
      <c r="C11" s="2">
        <v>300</v>
      </c>
      <c r="F11" s="5" t="s">
        <v>96</v>
      </c>
      <c r="G11" s="2" t="s">
        <v>167</v>
      </c>
      <c r="H11" s="2" t="s">
        <v>182</v>
      </c>
    </row>
    <row r="12" spans="1:8" x14ac:dyDescent="0.2">
      <c r="B12" s="7" t="s">
        <v>31</v>
      </c>
      <c r="C12" s="2">
        <v>400</v>
      </c>
      <c r="F12" s="5" t="s">
        <v>149</v>
      </c>
      <c r="G12" s="2" t="s">
        <v>168</v>
      </c>
      <c r="H12" s="2" t="s">
        <v>183</v>
      </c>
    </row>
    <row r="13" spans="1:8" x14ac:dyDescent="0.2">
      <c r="B13" s="7" t="s">
        <v>32</v>
      </c>
      <c r="C13" s="2">
        <v>300</v>
      </c>
      <c r="F13" s="5" t="s">
        <v>150</v>
      </c>
      <c r="G13" s="2" t="s">
        <v>169</v>
      </c>
      <c r="H13" s="2" t="s">
        <v>184</v>
      </c>
    </row>
    <row r="14" spans="1:8" x14ac:dyDescent="0.2">
      <c r="B14" s="7" t="s">
        <v>153</v>
      </c>
      <c r="C14" s="2">
        <v>120</v>
      </c>
      <c r="F14" s="5" t="s">
        <v>101</v>
      </c>
      <c r="G14" s="2" t="s">
        <v>170</v>
      </c>
      <c r="H14" s="2" t="s">
        <v>185</v>
      </c>
    </row>
    <row r="15" spans="1:8" x14ac:dyDescent="0.2">
      <c r="B15" s="7" t="s">
        <v>154</v>
      </c>
      <c r="C15" s="2">
        <v>40</v>
      </c>
      <c r="F15" s="5" t="s">
        <v>189</v>
      </c>
      <c r="G15" s="2" t="s">
        <v>171</v>
      </c>
      <c r="H15" s="2" t="s">
        <v>187</v>
      </c>
    </row>
    <row r="16" spans="1:8" x14ac:dyDescent="0.2">
      <c r="B16" s="7" t="s">
        <v>151</v>
      </c>
      <c r="C16" s="2">
        <v>120</v>
      </c>
      <c r="F16" s="5" t="s">
        <v>152</v>
      </c>
      <c r="G16" s="2" t="s">
        <v>172</v>
      </c>
      <c r="H16" s="2" t="s">
        <v>188</v>
      </c>
    </row>
    <row r="17" spans="2:3" x14ac:dyDescent="0.2">
      <c r="B17" s="7" t="s">
        <v>101</v>
      </c>
      <c r="C17" s="2">
        <v>2</v>
      </c>
    </row>
  </sheetData>
  <sheetProtection algorithmName="SHA-512" hashValue="NRPP/0L7pF8pcz2w1xmxowAADgpeYoNGxvdzNeSep0mt6d2TAt8hiWAorcd0ZFEQ9zVUIDgaGtofRyIeLYCl/A==" saltValue="HRiXf2BPXSC9Nr5vLw75VA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74661-0A87-C840-97D9-61189AC8A7BE}">
  <dimension ref="D21:E24"/>
  <sheetViews>
    <sheetView topLeftCell="XFD1" workbookViewId="0">
      <selection sqref="A1:XFD1048576"/>
    </sheetView>
  </sheetViews>
  <sheetFormatPr baseColWidth="10" defaultColWidth="0" defaultRowHeight="15" x14ac:dyDescent="0.2"/>
  <cols>
    <col min="1" max="3" width="10.83203125" hidden="1" customWidth="1"/>
    <col min="4" max="5" width="0" hidden="1" customWidth="1"/>
    <col min="6" max="16384" width="10.83203125" hidden="1"/>
  </cols>
  <sheetData>
    <row r="21" spans="4:5" x14ac:dyDescent="0.2">
      <c r="E21">
        <v>2</v>
      </c>
    </row>
    <row r="24" spans="4:5" x14ac:dyDescent="0.2">
      <c r="D24">
        <v>2</v>
      </c>
    </row>
  </sheetData>
  <sheetProtection algorithmName="SHA-512" hashValue="5SxLTliRcRHaDYx/olve6ToURjUbyUDm/rb3JFZxArSJFB6O+MpK9XBvSrImPv3xEkX/dM4+X7mUzYTuKwIfqA==" saltValue="tI8Iz5ZAhY2al4VlJgfdeA==" spinCount="100000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"/>
  <sheetViews>
    <sheetView topLeftCell="XFD1" workbookViewId="0">
      <selection activeCell="D22" sqref="A1:XFD1048576"/>
    </sheetView>
  </sheetViews>
  <sheetFormatPr baseColWidth="10" defaultColWidth="0" defaultRowHeight="15" x14ac:dyDescent="0.2"/>
  <cols>
    <col min="1" max="6" width="0" hidden="1" customWidth="1"/>
    <col min="7" max="16384" width="10.83203125" hidden="1"/>
  </cols>
  <sheetData>
    <row r="1" spans="1:6" x14ac:dyDescent="0.2">
      <c r="A1" t="s">
        <v>26</v>
      </c>
      <c r="B1" t="s">
        <v>99</v>
      </c>
      <c r="C1" t="s">
        <v>100</v>
      </c>
      <c r="D1" t="s">
        <v>141</v>
      </c>
      <c r="E1" t="s">
        <v>155</v>
      </c>
      <c r="F1" t="s">
        <v>155</v>
      </c>
    </row>
    <row r="2" spans="1:6" x14ac:dyDescent="0.2">
      <c r="A2" t="s">
        <v>33</v>
      </c>
      <c r="B2">
        <v>100</v>
      </c>
      <c r="C2">
        <v>350</v>
      </c>
      <c r="D2" t="s">
        <v>142</v>
      </c>
      <c r="E2">
        <v>0</v>
      </c>
      <c r="F2">
        <v>1</v>
      </c>
    </row>
    <row r="3" spans="1:6" x14ac:dyDescent="0.2">
      <c r="A3" t="s">
        <v>41</v>
      </c>
      <c r="B3">
        <v>700</v>
      </c>
      <c r="D3" t="s">
        <v>143</v>
      </c>
      <c r="E3" s="13" t="s">
        <v>156</v>
      </c>
      <c r="F3">
        <v>2</v>
      </c>
    </row>
    <row r="4" spans="1:6" x14ac:dyDescent="0.2">
      <c r="A4" t="s">
        <v>98</v>
      </c>
      <c r="B4">
        <v>500</v>
      </c>
      <c r="D4" t="s">
        <v>144</v>
      </c>
      <c r="E4" s="13" t="s">
        <v>157</v>
      </c>
      <c r="F4">
        <v>3</v>
      </c>
    </row>
    <row r="5" spans="1:6" x14ac:dyDescent="0.2">
      <c r="A5" t="s">
        <v>31</v>
      </c>
      <c r="B5">
        <v>400</v>
      </c>
      <c r="D5" t="s">
        <v>145</v>
      </c>
      <c r="E5" s="13" t="s">
        <v>158</v>
      </c>
      <c r="F5">
        <v>4</v>
      </c>
    </row>
    <row r="6" spans="1:6" x14ac:dyDescent="0.2">
      <c r="A6" t="s">
        <v>32</v>
      </c>
      <c r="B6">
        <v>300</v>
      </c>
      <c r="D6" t="s">
        <v>146</v>
      </c>
      <c r="E6" s="13" t="s">
        <v>159</v>
      </c>
      <c r="F6">
        <v>5</v>
      </c>
    </row>
    <row r="7" spans="1:6" x14ac:dyDescent="0.2">
      <c r="D7" t="s">
        <v>147</v>
      </c>
      <c r="E7" s="13" t="s">
        <v>190</v>
      </c>
      <c r="F7">
        <v>6</v>
      </c>
    </row>
    <row r="8" spans="1:6" x14ac:dyDescent="0.2">
      <c r="D8" t="s">
        <v>148</v>
      </c>
      <c r="F8">
        <v>7</v>
      </c>
    </row>
    <row r="9" spans="1:6" x14ac:dyDescent="0.2">
      <c r="F9">
        <v>8</v>
      </c>
    </row>
    <row r="10" spans="1:6" x14ac:dyDescent="0.2">
      <c r="F10">
        <v>9</v>
      </c>
    </row>
    <row r="11" spans="1:6" x14ac:dyDescent="0.2">
      <c r="F11">
        <v>10</v>
      </c>
    </row>
    <row r="12" spans="1:6" x14ac:dyDescent="0.2">
      <c r="F12">
        <v>11</v>
      </c>
    </row>
    <row r="13" spans="1:6" x14ac:dyDescent="0.2">
      <c r="F13">
        <v>12</v>
      </c>
    </row>
    <row r="14" spans="1:6" x14ac:dyDescent="0.2">
      <c r="F14">
        <v>13</v>
      </c>
    </row>
    <row r="15" spans="1:6" x14ac:dyDescent="0.2">
      <c r="F15">
        <v>14</v>
      </c>
    </row>
    <row r="16" spans="1:6" x14ac:dyDescent="0.2">
      <c r="F16" t="s">
        <v>160</v>
      </c>
    </row>
  </sheetData>
  <sheetProtection algorithmName="SHA-512" hashValue="1PToPxL8Cx27ytS30qaFH693Me7vRiZSJmOq1dQtxoeSxPdjklw0ob5dqMqv8+qTBn8Dq3CBEpUMb5Ps2v0SVw==" saltValue="FALOXI58Q3Yl4T9677w9Nw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1"/>
  <sheetViews>
    <sheetView topLeftCell="XFD39" workbookViewId="0">
      <selection activeCell="C65" sqref="A1:XFD1048576"/>
    </sheetView>
  </sheetViews>
  <sheetFormatPr baseColWidth="10" defaultColWidth="0" defaultRowHeight="15" x14ac:dyDescent="0.2"/>
  <cols>
    <col min="1" max="1" width="6.6640625" hidden="1" customWidth="1"/>
    <col min="2" max="2" width="9.5" hidden="1" customWidth="1"/>
    <col min="3" max="3" width="12.5" hidden="1" customWidth="1"/>
    <col min="4" max="4" width="14.5" hidden="1" customWidth="1"/>
    <col min="5" max="5" width="6.6640625" hidden="1" customWidth="1"/>
    <col min="6" max="6" width="12" hidden="1" customWidth="1"/>
    <col min="7" max="8" width="8.5" hidden="1" customWidth="1"/>
    <col min="9" max="9" width="16.83203125" hidden="1" customWidth="1"/>
    <col min="10" max="10" width="19.83203125" hidden="1" customWidth="1"/>
    <col min="11" max="11" width="6.5" hidden="1" customWidth="1"/>
    <col min="12" max="12" width="16.5" hidden="1" customWidth="1"/>
    <col min="13" max="13" width="6.5" hidden="1" customWidth="1"/>
    <col min="14" max="14" width="15.33203125" hidden="1" customWidth="1"/>
    <col min="15" max="15" width="6.5" hidden="1" customWidth="1"/>
    <col min="16" max="16" width="18.1640625" hidden="1" customWidth="1"/>
    <col min="17" max="17" width="6.5" hidden="1" customWidth="1"/>
    <col min="18" max="16384" width="8.83203125" hidden="1"/>
  </cols>
  <sheetData>
    <row r="1" spans="1:17" s="1" customFormat="1" x14ac:dyDescent="0.2">
      <c r="A1" s="1" t="s">
        <v>9</v>
      </c>
      <c r="B1" s="1" t="s">
        <v>161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29</v>
      </c>
      <c r="H1" s="1" t="s">
        <v>28</v>
      </c>
      <c r="I1" s="3" t="s">
        <v>30</v>
      </c>
      <c r="J1" s="1" t="s">
        <v>1</v>
      </c>
      <c r="K1" s="1" t="s">
        <v>97</v>
      </c>
      <c r="L1" s="1" t="s">
        <v>0</v>
      </c>
      <c r="M1" s="1" t="s">
        <v>97</v>
      </c>
      <c r="N1" s="1" t="s">
        <v>2</v>
      </c>
      <c r="O1" s="1" t="s">
        <v>97</v>
      </c>
      <c r="P1" s="1" t="s">
        <v>3</v>
      </c>
      <c r="Q1" s="1" t="s">
        <v>97</v>
      </c>
    </row>
    <row r="2" spans="1:17" s="2" customFormat="1" x14ac:dyDescent="0.2">
      <c r="A2" s="2" t="s">
        <v>1</v>
      </c>
      <c r="B2" s="2" t="s">
        <v>12</v>
      </c>
      <c r="C2" s="2" t="s">
        <v>12</v>
      </c>
      <c r="D2" s="2" t="s">
        <v>18</v>
      </c>
      <c r="E2" s="2" t="s">
        <v>19</v>
      </c>
      <c r="F2" s="2" t="s">
        <v>25</v>
      </c>
      <c r="G2" s="2" t="s">
        <v>32</v>
      </c>
      <c r="H2" s="2" t="s">
        <v>33</v>
      </c>
      <c r="I2" s="4" t="s">
        <v>35</v>
      </c>
      <c r="J2" s="2" t="s">
        <v>48</v>
      </c>
      <c r="K2" s="2">
        <v>1200</v>
      </c>
      <c r="L2" s="2" t="s">
        <v>65</v>
      </c>
      <c r="M2" s="2">
        <v>720</v>
      </c>
      <c r="N2" s="2" t="s">
        <v>92</v>
      </c>
      <c r="O2" s="2">
        <v>4000</v>
      </c>
      <c r="P2" s="2" t="s">
        <v>59</v>
      </c>
      <c r="Q2" s="2">
        <v>4000</v>
      </c>
    </row>
    <row r="3" spans="1:17" s="2" customFormat="1" x14ac:dyDescent="0.2">
      <c r="A3" s="2" t="s">
        <v>0</v>
      </c>
      <c r="B3" s="2" t="s">
        <v>13</v>
      </c>
      <c r="C3" s="2" t="s">
        <v>13</v>
      </c>
      <c r="D3" s="2" t="s">
        <v>15</v>
      </c>
      <c r="E3" s="2" t="s">
        <v>20</v>
      </c>
      <c r="F3" s="2" t="s">
        <v>23</v>
      </c>
      <c r="G3" s="2" t="s">
        <v>31</v>
      </c>
      <c r="H3" s="2" t="s">
        <v>41</v>
      </c>
      <c r="I3" s="4" t="s">
        <v>37</v>
      </c>
      <c r="J3" s="2" t="s">
        <v>47</v>
      </c>
      <c r="K3" s="2">
        <v>4000</v>
      </c>
      <c r="L3" s="2" t="s">
        <v>86</v>
      </c>
      <c r="M3" s="2">
        <v>720</v>
      </c>
      <c r="N3" s="2" t="s">
        <v>91</v>
      </c>
      <c r="O3" s="2">
        <v>4000</v>
      </c>
      <c r="P3" s="2" t="s">
        <v>63</v>
      </c>
      <c r="Q3" s="2">
        <v>3000</v>
      </c>
    </row>
    <row r="4" spans="1:17" s="2" customFormat="1" x14ac:dyDescent="0.2">
      <c r="A4" s="2" t="s">
        <v>2</v>
      </c>
      <c r="B4" s="2" t="s">
        <v>54</v>
      </c>
      <c r="C4" s="2" t="s">
        <v>54</v>
      </c>
      <c r="D4" s="2" t="s">
        <v>17</v>
      </c>
      <c r="F4" s="2" t="s">
        <v>70</v>
      </c>
      <c r="H4" s="2" t="s">
        <v>98</v>
      </c>
      <c r="I4" s="4" t="s">
        <v>38</v>
      </c>
      <c r="J4" s="2" t="s">
        <v>79</v>
      </c>
      <c r="K4" s="2">
        <v>1600</v>
      </c>
      <c r="L4" s="2" t="s">
        <v>89</v>
      </c>
      <c r="M4" s="2">
        <v>1200</v>
      </c>
      <c r="N4" s="2" t="s">
        <v>90</v>
      </c>
      <c r="O4" s="2">
        <v>4000</v>
      </c>
      <c r="P4" s="2" t="s">
        <v>72</v>
      </c>
      <c r="Q4" s="2">
        <v>4000</v>
      </c>
    </row>
    <row r="5" spans="1:17" s="2" customFormat="1" x14ac:dyDescent="0.2">
      <c r="A5" s="2" t="s">
        <v>3</v>
      </c>
      <c r="B5" s="2" t="s">
        <v>11</v>
      </c>
      <c r="C5" s="2" t="s">
        <v>11</v>
      </c>
      <c r="D5" s="2" t="s">
        <v>16</v>
      </c>
      <c r="F5" s="2" t="s">
        <v>21</v>
      </c>
      <c r="I5" s="4" t="s">
        <v>36</v>
      </c>
      <c r="J5" s="2" t="s">
        <v>46</v>
      </c>
      <c r="K5" s="2">
        <v>3000</v>
      </c>
      <c r="L5" s="2" t="s">
        <v>88</v>
      </c>
      <c r="M5" s="2">
        <v>1200</v>
      </c>
      <c r="N5" s="2" t="s">
        <v>68</v>
      </c>
      <c r="O5" s="2">
        <v>3500</v>
      </c>
      <c r="P5" s="2" t="s">
        <v>94</v>
      </c>
      <c r="Q5" s="2">
        <v>2400</v>
      </c>
    </row>
    <row r="6" spans="1:17" s="2" customFormat="1" x14ac:dyDescent="0.2">
      <c r="B6" s="2" t="s">
        <v>18</v>
      </c>
      <c r="C6" s="2" t="s">
        <v>10</v>
      </c>
      <c r="D6" s="2" t="s">
        <v>64</v>
      </c>
      <c r="F6" s="2" t="s">
        <v>24</v>
      </c>
      <c r="I6" s="4" t="s">
        <v>39</v>
      </c>
      <c r="J6" s="2" t="s">
        <v>62</v>
      </c>
      <c r="K6" s="2">
        <v>2000</v>
      </c>
      <c r="L6" s="2" t="s">
        <v>82</v>
      </c>
      <c r="M6" s="2">
        <v>360</v>
      </c>
      <c r="N6" s="2" t="s">
        <v>67</v>
      </c>
      <c r="O6" s="2">
        <v>2000</v>
      </c>
      <c r="P6" s="2" t="s">
        <v>80</v>
      </c>
      <c r="Q6" s="2">
        <v>2400</v>
      </c>
    </row>
    <row r="7" spans="1:17" s="2" customFormat="1" x14ac:dyDescent="0.2">
      <c r="B7" s="2" t="s">
        <v>15</v>
      </c>
      <c r="C7" s="2" t="s">
        <v>56</v>
      </c>
      <c r="F7" s="2" t="s">
        <v>22</v>
      </c>
      <c r="I7" s="4" t="s">
        <v>40</v>
      </c>
      <c r="J7" s="2" t="s">
        <v>49</v>
      </c>
      <c r="K7" s="2">
        <v>720</v>
      </c>
      <c r="L7" s="2" t="s">
        <v>83</v>
      </c>
      <c r="M7" s="2">
        <v>1500</v>
      </c>
      <c r="N7" s="2" t="s">
        <v>66</v>
      </c>
      <c r="O7" s="2">
        <v>720</v>
      </c>
      <c r="P7" s="2" t="s">
        <v>69</v>
      </c>
      <c r="Q7" s="2">
        <v>2400</v>
      </c>
    </row>
    <row r="8" spans="1:17" s="2" customFormat="1" x14ac:dyDescent="0.2">
      <c r="B8" s="2" t="s">
        <v>25</v>
      </c>
      <c r="C8" s="2" t="s">
        <v>14</v>
      </c>
      <c r="I8" s="4" t="s">
        <v>34</v>
      </c>
      <c r="J8" s="2" t="s">
        <v>75</v>
      </c>
      <c r="K8" s="2">
        <v>2400</v>
      </c>
      <c r="L8" s="2" t="s">
        <v>76</v>
      </c>
      <c r="M8" s="2">
        <v>1600</v>
      </c>
      <c r="P8" s="2" t="s">
        <v>71</v>
      </c>
      <c r="Q8" s="2">
        <v>3000</v>
      </c>
    </row>
    <row r="9" spans="1:17" x14ac:dyDescent="0.2">
      <c r="B9" s="2" t="s">
        <v>10</v>
      </c>
      <c r="H9" s="2"/>
      <c r="J9" s="2" t="s">
        <v>53</v>
      </c>
      <c r="K9" s="2">
        <v>2400</v>
      </c>
      <c r="L9" s="2" t="s">
        <v>87</v>
      </c>
      <c r="M9" s="2">
        <v>1200</v>
      </c>
      <c r="N9" s="2"/>
      <c r="O9" s="2"/>
      <c r="P9" s="2" t="s">
        <v>93</v>
      </c>
      <c r="Q9" s="2">
        <v>3000</v>
      </c>
    </row>
    <row r="10" spans="1:17" x14ac:dyDescent="0.2">
      <c r="B10" s="2" t="s">
        <v>17</v>
      </c>
      <c r="J10" s="2" t="s">
        <v>51</v>
      </c>
      <c r="K10" s="2">
        <v>3000</v>
      </c>
      <c r="L10" s="2" t="s">
        <v>77</v>
      </c>
      <c r="M10" s="2">
        <v>2400</v>
      </c>
      <c r="N10" s="2"/>
      <c r="O10" s="2"/>
      <c r="P10" s="2" t="s">
        <v>60</v>
      </c>
      <c r="Q10" s="2">
        <v>2800</v>
      </c>
    </row>
    <row r="11" spans="1:17" x14ac:dyDescent="0.2">
      <c r="B11" s="2" t="s">
        <v>19</v>
      </c>
      <c r="J11" s="2" t="s">
        <v>35</v>
      </c>
      <c r="K11" s="2">
        <v>3000</v>
      </c>
      <c r="L11" s="2" t="s">
        <v>81</v>
      </c>
      <c r="M11" s="2">
        <v>720</v>
      </c>
      <c r="N11" s="2"/>
      <c r="O11" s="2"/>
      <c r="P11" s="2" t="s">
        <v>78</v>
      </c>
      <c r="Q11" s="2">
        <v>2400</v>
      </c>
    </row>
    <row r="12" spans="1:17" x14ac:dyDescent="0.2">
      <c r="B12" s="2" t="s">
        <v>23</v>
      </c>
      <c r="J12" s="2" t="s">
        <v>45</v>
      </c>
      <c r="K12" s="2">
        <v>400</v>
      </c>
      <c r="L12" s="2" t="s">
        <v>84</v>
      </c>
      <c r="M12" s="2">
        <v>360</v>
      </c>
      <c r="N12" s="2"/>
      <c r="O12" s="2"/>
      <c r="P12" s="2"/>
    </row>
    <row r="13" spans="1:17" x14ac:dyDescent="0.2">
      <c r="B13" s="2" t="s">
        <v>70</v>
      </c>
      <c r="J13" s="2" t="s">
        <v>57</v>
      </c>
      <c r="K13" s="2">
        <v>5000</v>
      </c>
      <c r="L13" s="2" t="s">
        <v>85</v>
      </c>
      <c r="M13" s="2">
        <v>720</v>
      </c>
      <c r="N13" s="2"/>
      <c r="O13" s="2"/>
      <c r="P13" s="2"/>
    </row>
    <row r="14" spans="1:17" x14ac:dyDescent="0.2">
      <c r="B14" s="2" t="s">
        <v>21</v>
      </c>
      <c r="J14" s="2" t="s">
        <v>61</v>
      </c>
      <c r="K14" s="2">
        <v>1600</v>
      </c>
    </row>
    <row r="15" spans="1:17" x14ac:dyDescent="0.2">
      <c r="B15" s="2" t="s">
        <v>20</v>
      </c>
      <c r="J15" s="2" t="s">
        <v>38</v>
      </c>
      <c r="K15" s="2">
        <v>1600</v>
      </c>
    </row>
    <row r="16" spans="1:17" x14ac:dyDescent="0.2">
      <c r="B16" s="2" t="s">
        <v>56</v>
      </c>
      <c r="J16" s="2" t="s">
        <v>50</v>
      </c>
      <c r="K16" s="2">
        <v>720</v>
      </c>
    </row>
    <row r="17" spans="2:11" x14ac:dyDescent="0.2">
      <c r="B17" s="2" t="s">
        <v>14</v>
      </c>
      <c r="J17" s="2" t="s">
        <v>74</v>
      </c>
      <c r="K17" s="2">
        <v>1600</v>
      </c>
    </row>
    <row r="18" spans="2:11" x14ac:dyDescent="0.2">
      <c r="B18" s="2" t="s">
        <v>16</v>
      </c>
      <c r="J18" s="2" t="s">
        <v>55</v>
      </c>
      <c r="K18" s="2">
        <v>400</v>
      </c>
    </row>
    <row r="19" spans="2:11" x14ac:dyDescent="0.2">
      <c r="B19" s="2" t="s">
        <v>24</v>
      </c>
      <c r="J19" s="2" t="s">
        <v>39</v>
      </c>
      <c r="K19" s="2">
        <v>3000</v>
      </c>
    </row>
    <row r="20" spans="2:11" x14ac:dyDescent="0.2">
      <c r="B20" s="2" t="s">
        <v>22</v>
      </c>
      <c r="J20" s="2" t="s">
        <v>58</v>
      </c>
      <c r="K20" s="2">
        <v>2000</v>
      </c>
    </row>
    <row r="21" spans="2:11" x14ac:dyDescent="0.2">
      <c r="B21" s="15" t="s">
        <v>64</v>
      </c>
      <c r="J21" s="2" t="s">
        <v>43</v>
      </c>
      <c r="K21" s="2">
        <v>3000</v>
      </c>
    </row>
    <row r="22" spans="2:11" x14ac:dyDescent="0.2">
      <c r="J22" s="2" t="s">
        <v>44</v>
      </c>
      <c r="K22" s="2">
        <v>400</v>
      </c>
    </row>
    <row r="23" spans="2:11" x14ac:dyDescent="0.2">
      <c r="J23" s="2" t="s">
        <v>73</v>
      </c>
      <c r="K23" s="2">
        <v>720</v>
      </c>
    </row>
    <row r="24" spans="2:11" x14ac:dyDescent="0.2">
      <c r="J24" s="2" t="s">
        <v>52</v>
      </c>
      <c r="K24" s="2">
        <v>1600</v>
      </c>
    </row>
    <row r="31" spans="2:11" x14ac:dyDescent="0.2">
      <c r="J31" s="1" t="s">
        <v>0</v>
      </c>
      <c r="K31" s="1" t="s">
        <v>97</v>
      </c>
    </row>
    <row r="32" spans="2:11" x14ac:dyDescent="0.2">
      <c r="J32" s="2" t="s">
        <v>65</v>
      </c>
      <c r="K32" s="2">
        <v>720</v>
      </c>
    </row>
    <row r="33" spans="10:11" x14ac:dyDescent="0.2">
      <c r="J33" s="2" t="s">
        <v>86</v>
      </c>
      <c r="K33" s="2">
        <v>720</v>
      </c>
    </row>
    <row r="34" spans="10:11" x14ac:dyDescent="0.2">
      <c r="J34" s="2" t="s">
        <v>89</v>
      </c>
      <c r="K34" s="2">
        <v>1200</v>
      </c>
    </row>
    <row r="35" spans="10:11" x14ac:dyDescent="0.2">
      <c r="J35" s="2" t="s">
        <v>88</v>
      </c>
      <c r="K35" s="2">
        <v>1200</v>
      </c>
    </row>
    <row r="36" spans="10:11" x14ac:dyDescent="0.2">
      <c r="J36" s="2" t="s">
        <v>82</v>
      </c>
      <c r="K36" s="2">
        <v>360</v>
      </c>
    </row>
    <row r="37" spans="10:11" x14ac:dyDescent="0.2">
      <c r="J37" s="2" t="s">
        <v>83</v>
      </c>
      <c r="K37" s="2">
        <v>1500</v>
      </c>
    </row>
    <row r="38" spans="10:11" x14ac:dyDescent="0.2">
      <c r="J38" s="2" t="s">
        <v>76</v>
      </c>
      <c r="K38" s="2">
        <v>1600</v>
      </c>
    </row>
    <row r="39" spans="10:11" x14ac:dyDescent="0.2">
      <c r="J39" s="2" t="s">
        <v>87</v>
      </c>
      <c r="K39" s="2">
        <v>1200</v>
      </c>
    </row>
    <row r="40" spans="10:11" x14ac:dyDescent="0.2">
      <c r="J40" s="2" t="s">
        <v>77</v>
      </c>
      <c r="K40" s="2">
        <v>2400</v>
      </c>
    </row>
    <row r="41" spans="10:11" x14ac:dyDescent="0.2">
      <c r="J41" s="2" t="s">
        <v>81</v>
      </c>
      <c r="K41" s="2">
        <v>720</v>
      </c>
    </row>
    <row r="42" spans="10:11" x14ac:dyDescent="0.2">
      <c r="J42" s="2" t="s">
        <v>84</v>
      </c>
      <c r="K42" s="2">
        <v>360</v>
      </c>
    </row>
    <row r="43" spans="10:11" x14ac:dyDescent="0.2">
      <c r="J43" s="2" t="s">
        <v>85</v>
      </c>
      <c r="K43" s="2">
        <v>720</v>
      </c>
    </row>
    <row r="44" spans="10:11" x14ac:dyDescent="0.2">
      <c r="J44" s="1" t="s">
        <v>2</v>
      </c>
      <c r="K44" s="1" t="s">
        <v>97</v>
      </c>
    </row>
    <row r="45" spans="10:11" x14ac:dyDescent="0.2">
      <c r="J45" s="2" t="s">
        <v>92</v>
      </c>
      <c r="K45" s="2">
        <v>4000</v>
      </c>
    </row>
    <row r="46" spans="10:11" x14ac:dyDescent="0.2">
      <c r="J46" s="2" t="s">
        <v>91</v>
      </c>
      <c r="K46" s="2">
        <v>4000</v>
      </c>
    </row>
    <row r="47" spans="10:11" x14ac:dyDescent="0.2">
      <c r="J47" s="2" t="s">
        <v>90</v>
      </c>
      <c r="K47" s="2">
        <v>4000</v>
      </c>
    </row>
    <row r="48" spans="10:11" x14ac:dyDescent="0.2">
      <c r="J48" s="2" t="s">
        <v>68</v>
      </c>
      <c r="K48" s="2">
        <v>3500</v>
      </c>
    </row>
    <row r="49" spans="10:11" x14ac:dyDescent="0.2">
      <c r="J49" s="2" t="s">
        <v>67</v>
      </c>
      <c r="K49" s="2">
        <v>2000</v>
      </c>
    </row>
    <row r="50" spans="10:11" x14ac:dyDescent="0.2">
      <c r="J50" s="2" t="s">
        <v>66</v>
      </c>
      <c r="K50" s="2">
        <v>720</v>
      </c>
    </row>
    <row r="51" spans="10:11" x14ac:dyDescent="0.2">
      <c r="J51" s="1" t="s">
        <v>3</v>
      </c>
      <c r="K51" s="1" t="s">
        <v>97</v>
      </c>
    </row>
    <row r="52" spans="10:11" x14ac:dyDescent="0.2">
      <c r="J52" s="2" t="s">
        <v>59</v>
      </c>
      <c r="K52" s="2">
        <v>4000</v>
      </c>
    </row>
    <row r="53" spans="10:11" x14ac:dyDescent="0.2">
      <c r="J53" s="2" t="s">
        <v>63</v>
      </c>
      <c r="K53" s="2">
        <v>3000</v>
      </c>
    </row>
    <row r="54" spans="10:11" x14ac:dyDescent="0.2">
      <c r="J54" s="2" t="s">
        <v>72</v>
      </c>
      <c r="K54" s="2">
        <v>4000</v>
      </c>
    </row>
    <row r="55" spans="10:11" x14ac:dyDescent="0.2">
      <c r="J55" s="2" t="s">
        <v>94</v>
      </c>
      <c r="K55" s="2">
        <v>2400</v>
      </c>
    </row>
    <row r="56" spans="10:11" x14ac:dyDescent="0.2">
      <c r="J56" s="2" t="s">
        <v>80</v>
      </c>
      <c r="K56" s="2">
        <v>2400</v>
      </c>
    </row>
    <row r="57" spans="10:11" x14ac:dyDescent="0.2">
      <c r="J57" s="2" t="s">
        <v>69</v>
      </c>
      <c r="K57" s="2">
        <v>2400</v>
      </c>
    </row>
    <row r="58" spans="10:11" x14ac:dyDescent="0.2">
      <c r="J58" s="2" t="s">
        <v>71</v>
      </c>
      <c r="K58" s="2">
        <v>3000</v>
      </c>
    </row>
    <row r="59" spans="10:11" x14ac:dyDescent="0.2">
      <c r="J59" s="2" t="s">
        <v>93</v>
      </c>
      <c r="K59" s="2">
        <v>3000</v>
      </c>
    </row>
    <row r="60" spans="10:11" x14ac:dyDescent="0.2">
      <c r="J60" s="2" t="s">
        <v>60</v>
      </c>
      <c r="K60" s="2">
        <v>2800</v>
      </c>
    </row>
    <row r="61" spans="10:11" x14ac:dyDescent="0.2">
      <c r="J61" s="2" t="s">
        <v>78</v>
      </c>
      <c r="K61" s="2">
        <v>2400</v>
      </c>
    </row>
  </sheetData>
  <sheetProtection algorithmName="SHA-512" hashValue="50err0NW1IY2YSfOBxFxy55gc17k0z7D9mIpYTXkPInA2EQiPnKWGfw5xtffQYE/JVUFn3bCXr2/q44+DVWmvQ==" saltValue="luibnReDVyeUfFRdcLp2yA==" spinCount="100000" sheet="1" objects="1" scenarios="1" selectLockedCells="1" selectUnlockedCells="1"/>
  <sortState xmlns:xlrd2="http://schemas.microsoft.com/office/spreadsheetml/2017/richdata2" ref="B2:B20">
    <sortCondition ref="B20"/>
  </sortState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8"/>
  <sheetViews>
    <sheetView topLeftCell="XFD1" workbookViewId="0">
      <selection activeCell="D23" sqref="A1:XFD1048576"/>
    </sheetView>
  </sheetViews>
  <sheetFormatPr baseColWidth="10" defaultColWidth="0" defaultRowHeight="15" x14ac:dyDescent="0.2"/>
  <cols>
    <col min="1" max="20" width="0" hidden="1" customWidth="1"/>
    <col min="21" max="16384" width="10.83203125" hidden="1"/>
  </cols>
  <sheetData>
    <row r="1" spans="1:20" x14ac:dyDescent="0.2">
      <c r="A1" s="1" t="s">
        <v>12</v>
      </c>
      <c r="B1" s="1" t="s">
        <v>13</v>
      </c>
      <c r="C1" s="1" t="s">
        <v>54</v>
      </c>
      <c r="D1" s="1" t="s">
        <v>11</v>
      </c>
      <c r="E1" s="1" t="s">
        <v>10</v>
      </c>
      <c r="F1" s="1" t="s">
        <v>56</v>
      </c>
      <c r="G1" s="1" t="s">
        <v>14</v>
      </c>
      <c r="H1" s="1" t="s">
        <v>18</v>
      </c>
      <c r="I1" s="1" t="s">
        <v>15</v>
      </c>
      <c r="J1" s="1" t="s">
        <v>17</v>
      </c>
      <c r="K1" s="1" t="s">
        <v>16</v>
      </c>
      <c r="L1" s="1" t="s">
        <v>64</v>
      </c>
      <c r="M1" s="1" t="s">
        <v>19</v>
      </c>
      <c r="N1" s="1" t="s">
        <v>20</v>
      </c>
      <c r="O1" s="1" t="s">
        <v>25</v>
      </c>
      <c r="P1" s="1" t="s">
        <v>23</v>
      </c>
      <c r="Q1" s="1" t="s">
        <v>70</v>
      </c>
      <c r="R1" s="1" t="s">
        <v>21</v>
      </c>
      <c r="S1" s="1" t="s">
        <v>24</v>
      </c>
      <c r="T1" s="1" t="s">
        <v>22</v>
      </c>
    </row>
    <row r="2" spans="1:20" x14ac:dyDescent="0.2">
      <c r="A2" s="2" t="s">
        <v>48</v>
      </c>
      <c r="B2" s="2" t="s">
        <v>50</v>
      </c>
      <c r="C2" s="2" t="s">
        <v>53</v>
      </c>
      <c r="D2" s="2" t="s">
        <v>47</v>
      </c>
      <c r="E2" s="2" t="s">
        <v>61</v>
      </c>
      <c r="F2" s="2" t="s">
        <v>57</v>
      </c>
      <c r="G2" s="2" t="s">
        <v>51</v>
      </c>
      <c r="H2" s="2" t="s">
        <v>81</v>
      </c>
      <c r="I2" s="2" t="s">
        <v>77</v>
      </c>
      <c r="J2" s="2" t="s">
        <v>84</v>
      </c>
      <c r="K2" s="2" t="s">
        <v>87</v>
      </c>
      <c r="L2" s="2" t="s">
        <v>65</v>
      </c>
      <c r="M2" s="2" t="s">
        <v>90</v>
      </c>
      <c r="N2" s="2" t="s">
        <v>66</v>
      </c>
      <c r="O2" s="2" t="s">
        <v>80</v>
      </c>
      <c r="P2" s="2" t="s">
        <v>59</v>
      </c>
      <c r="Q2" s="2" t="s">
        <v>71</v>
      </c>
      <c r="R2" s="2" t="s">
        <v>78</v>
      </c>
      <c r="S2" s="2" t="s">
        <v>94</v>
      </c>
      <c r="T2" s="2" t="s">
        <v>63</v>
      </c>
    </row>
    <row r="3" spans="1:20" x14ac:dyDescent="0.2">
      <c r="A3" s="2" t="s">
        <v>49</v>
      </c>
      <c r="B3" s="2" t="s">
        <v>73</v>
      </c>
      <c r="C3" s="2" t="s">
        <v>39</v>
      </c>
      <c r="D3" s="2" t="s">
        <v>46</v>
      </c>
      <c r="E3" s="2" t="s">
        <v>45</v>
      </c>
      <c r="F3" s="2" t="s">
        <v>58</v>
      </c>
      <c r="G3" s="2" t="s">
        <v>52</v>
      </c>
      <c r="H3" s="2" t="s">
        <v>82</v>
      </c>
      <c r="I3" s="2" t="s">
        <v>76</v>
      </c>
      <c r="J3" s="2" t="s">
        <v>85</v>
      </c>
      <c r="K3" s="2" t="s">
        <v>88</v>
      </c>
      <c r="L3" s="2" t="s">
        <v>89</v>
      </c>
      <c r="M3" s="2" t="s">
        <v>91</v>
      </c>
      <c r="N3" s="2" t="s">
        <v>67</v>
      </c>
      <c r="O3" s="2"/>
      <c r="P3" s="2" t="s">
        <v>60</v>
      </c>
      <c r="Q3" s="2" t="s">
        <v>72</v>
      </c>
      <c r="R3" s="2" t="s">
        <v>93</v>
      </c>
      <c r="S3" s="2"/>
      <c r="T3" s="2" t="s">
        <v>69</v>
      </c>
    </row>
    <row r="4" spans="1:20" x14ac:dyDescent="0.2">
      <c r="A4" s="2"/>
      <c r="B4" s="2" t="s">
        <v>74</v>
      </c>
      <c r="C4" s="2" t="s">
        <v>55</v>
      </c>
      <c r="D4" s="2"/>
      <c r="E4" s="2" t="s">
        <v>43</v>
      </c>
      <c r="F4" s="2" t="s">
        <v>38</v>
      </c>
      <c r="G4" s="2" t="s">
        <v>62</v>
      </c>
      <c r="H4" s="2"/>
      <c r="I4" s="2" t="s">
        <v>83</v>
      </c>
      <c r="J4" s="2" t="s">
        <v>86</v>
      </c>
      <c r="K4" s="2"/>
      <c r="L4" s="2"/>
      <c r="M4" s="2" t="s">
        <v>92</v>
      </c>
      <c r="N4" s="2" t="s">
        <v>68</v>
      </c>
      <c r="O4" s="2"/>
      <c r="P4" s="2"/>
      <c r="Q4" s="2"/>
      <c r="R4" s="2"/>
      <c r="S4" s="2"/>
      <c r="T4" s="2"/>
    </row>
    <row r="5" spans="1:20" x14ac:dyDescent="0.2">
      <c r="A5" s="2"/>
      <c r="B5" s="2"/>
      <c r="C5" s="2"/>
      <c r="D5" s="2"/>
      <c r="E5" s="2" t="s">
        <v>44</v>
      </c>
      <c r="F5" s="2" t="s">
        <v>35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2">
      <c r="A6" s="2"/>
      <c r="B6" s="2"/>
      <c r="C6" s="2"/>
      <c r="D6" s="2"/>
      <c r="E6" s="2" t="s">
        <v>79</v>
      </c>
      <c r="F6" s="2" t="s">
        <v>75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</sheetData>
  <sheetProtection algorithmName="SHA-512" hashValue="RI3KqAYRGLsz2JVIimvX8FNva84oiOIis2o0HU260e3W5KqWB80Yo4ROEkL+qiwkysszZ9yyzfAOo/t6HVg/eA==" saltValue="MpTkjQEZbFel3HiTdD0akQ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topLeftCell="XFD4" workbookViewId="0">
      <selection activeCell="A29" sqref="A1:XFD1048576"/>
    </sheetView>
  </sheetViews>
  <sheetFormatPr baseColWidth="10" defaultColWidth="0" defaultRowHeight="15" x14ac:dyDescent="0.2"/>
  <cols>
    <col min="1" max="1" width="41.83203125" hidden="1" customWidth="1"/>
    <col min="2" max="2" width="15.5" hidden="1" customWidth="1"/>
    <col min="3" max="3" width="0" hidden="1" customWidth="1"/>
    <col min="4" max="16384" width="8.83203125" hidden="1"/>
  </cols>
  <sheetData>
    <row r="1" spans="1:3" x14ac:dyDescent="0.2">
      <c r="B1" s="31" t="s">
        <v>102</v>
      </c>
      <c r="C1" s="31"/>
    </row>
    <row r="2" spans="1:3" x14ac:dyDescent="0.2">
      <c r="B2" t="s">
        <v>103</v>
      </c>
      <c r="C2" t="s">
        <v>47</v>
      </c>
    </row>
    <row r="3" spans="1:3" x14ac:dyDescent="0.2">
      <c r="A3" t="s">
        <v>104</v>
      </c>
      <c r="B3">
        <v>12</v>
      </c>
      <c r="C3">
        <v>60</v>
      </c>
    </row>
    <row r="4" spans="1:3" x14ac:dyDescent="0.2">
      <c r="A4" t="s">
        <v>105</v>
      </c>
      <c r="B4">
        <v>100</v>
      </c>
      <c r="C4">
        <v>200</v>
      </c>
    </row>
    <row r="5" spans="1:3" x14ac:dyDescent="0.2">
      <c r="A5" t="s">
        <v>106</v>
      </c>
      <c r="B5">
        <v>250</v>
      </c>
      <c r="C5">
        <v>250</v>
      </c>
    </row>
    <row r="6" spans="1:3" x14ac:dyDescent="0.2">
      <c r="A6" t="s">
        <v>107</v>
      </c>
      <c r="B6">
        <v>25</v>
      </c>
      <c r="C6">
        <v>75</v>
      </c>
    </row>
    <row r="7" spans="1:3" x14ac:dyDescent="0.2">
      <c r="A7" t="s">
        <v>108</v>
      </c>
      <c r="B7">
        <v>0</v>
      </c>
      <c r="C7">
        <v>30</v>
      </c>
    </row>
    <row r="8" spans="1:3" x14ac:dyDescent="0.2">
      <c r="A8" t="s">
        <v>109</v>
      </c>
      <c r="B8">
        <v>0</v>
      </c>
      <c r="C8">
        <v>30</v>
      </c>
    </row>
    <row r="9" spans="1:3" x14ac:dyDescent="0.2">
      <c r="A9" t="s">
        <v>110</v>
      </c>
      <c r="B9">
        <v>50</v>
      </c>
      <c r="C9">
        <v>100</v>
      </c>
    </row>
    <row r="10" spans="1:3" x14ac:dyDescent="0.2">
      <c r="A10" t="s">
        <v>111</v>
      </c>
      <c r="B10">
        <v>0</v>
      </c>
      <c r="C10">
        <v>8</v>
      </c>
    </row>
    <row r="11" spans="1:3" x14ac:dyDescent="0.2">
      <c r="A11" t="s">
        <v>112</v>
      </c>
      <c r="B11">
        <v>0</v>
      </c>
      <c r="C11">
        <v>40</v>
      </c>
    </row>
    <row r="12" spans="1:3" x14ac:dyDescent="0.2">
      <c r="A12" t="s">
        <v>113</v>
      </c>
      <c r="B12">
        <v>0</v>
      </c>
      <c r="C12">
        <v>50</v>
      </c>
    </row>
    <row r="13" spans="1:3" x14ac:dyDescent="0.2">
      <c r="A13" t="s">
        <v>114</v>
      </c>
      <c r="B13">
        <v>1</v>
      </c>
      <c r="C13">
        <v>2</v>
      </c>
    </row>
    <row r="14" spans="1:3" x14ac:dyDescent="0.2">
      <c r="A14" t="s">
        <v>115</v>
      </c>
      <c r="B14">
        <v>1</v>
      </c>
      <c r="C14">
        <v>3</v>
      </c>
    </row>
    <row r="15" spans="1:3" x14ac:dyDescent="0.2">
      <c r="A15" t="s">
        <v>116</v>
      </c>
      <c r="B15">
        <v>3</v>
      </c>
      <c r="C15">
        <v>5</v>
      </c>
    </row>
    <row r="17" spans="1:3" x14ac:dyDescent="0.2">
      <c r="A17" t="s">
        <v>101</v>
      </c>
      <c r="B17">
        <v>150</v>
      </c>
      <c r="C17">
        <v>0</v>
      </c>
    </row>
    <row r="18" spans="1:3" x14ac:dyDescent="0.2">
      <c r="A18" t="s">
        <v>117</v>
      </c>
      <c r="B18">
        <v>15</v>
      </c>
      <c r="C18">
        <v>20</v>
      </c>
    </row>
    <row r="19" spans="1:3" x14ac:dyDescent="0.2">
      <c r="A19" t="s">
        <v>118</v>
      </c>
      <c r="B19">
        <v>5</v>
      </c>
      <c r="C19">
        <v>10</v>
      </c>
    </row>
    <row r="20" spans="1:3" x14ac:dyDescent="0.2">
      <c r="A20" t="s">
        <v>119</v>
      </c>
      <c r="B20">
        <v>10</v>
      </c>
      <c r="C20">
        <v>20</v>
      </c>
    </row>
    <row r="21" spans="1:3" x14ac:dyDescent="0.2">
      <c r="A21" t="s">
        <v>120</v>
      </c>
      <c r="B21">
        <v>15</v>
      </c>
      <c r="C21">
        <v>50</v>
      </c>
    </row>
    <row r="22" spans="1:3" x14ac:dyDescent="0.2">
      <c r="A22" t="s">
        <v>121</v>
      </c>
      <c r="B22">
        <v>25</v>
      </c>
      <c r="C22">
        <v>40</v>
      </c>
    </row>
    <row r="23" spans="1:3" x14ac:dyDescent="0.2">
      <c r="A23" t="s">
        <v>122</v>
      </c>
      <c r="B23">
        <v>5</v>
      </c>
      <c r="C23">
        <v>10</v>
      </c>
    </row>
    <row r="24" spans="1:3" x14ac:dyDescent="0.2">
      <c r="A24" t="s">
        <v>123</v>
      </c>
      <c r="B24">
        <v>20</v>
      </c>
      <c r="C24">
        <v>25</v>
      </c>
    </row>
    <row r="25" spans="1:3" x14ac:dyDescent="0.2">
      <c r="A25" t="s">
        <v>124</v>
      </c>
      <c r="B25">
        <v>35</v>
      </c>
      <c r="C25">
        <v>50</v>
      </c>
    </row>
    <row r="26" spans="1:3" x14ac:dyDescent="0.2">
      <c r="A26" t="s">
        <v>125</v>
      </c>
      <c r="B26">
        <v>10</v>
      </c>
      <c r="C26">
        <v>40</v>
      </c>
    </row>
    <row r="27" spans="1:3" x14ac:dyDescent="0.2">
      <c r="A27" t="s">
        <v>126</v>
      </c>
      <c r="B27">
        <v>10</v>
      </c>
      <c r="C27">
        <v>40</v>
      </c>
    </row>
    <row r="33" spans="1:3" x14ac:dyDescent="0.2">
      <c r="A33" t="s">
        <v>127</v>
      </c>
      <c r="B33" s="10">
        <f>B34/SUM(B3:B27)</f>
        <v>2.2978436657681942</v>
      </c>
      <c r="C33" s="11">
        <f>B33</f>
        <v>2.2978436657681942</v>
      </c>
    </row>
    <row r="34" spans="1:3" x14ac:dyDescent="0.2">
      <c r="A34" t="s">
        <v>128</v>
      </c>
      <c r="B34">
        <v>1705</v>
      </c>
      <c r="C34" s="12">
        <f>B33*(SUM(C3:C27))</f>
        <v>2660.9029649595691</v>
      </c>
    </row>
  </sheetData>
  <sheetProtection algorithmName="SHA-512" hashValue="pNOkhZADDbLgb8yXLApyKjvLzCiFEdn6PKBOU+Zh70z0AdvHvsKAe+bNCwY1OHXE07pytRZmH/R0xghvcS3IYw==" saltValue="5zrsDjWPos5lV4xrk+SXDw==" spinCount="100000" sheet="1" objects="1" scenarios="1" selectLockedCells="1" selectUnlockedCells="1"/>
  <mergeCells count="1">
    <mergeCell ref="B1:C1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6"/>
  <sheetViews>
    <sheetView topLeftCell="XFD25" workbookViewId="0">
      <selection activeCell="A41" sqref="A1:XFD1048576"/>
    </sheetView>
  </sheetViews>
  <sheetFormatPr baseColWidth="10" defaultColWidth="0" defaultRowHeight="15" x14ac:dyDescent="0.2"/>
  <cols>
    <col min="1" max="1" width="16.33203125" hidden="1" customWidth="1"/>
    <col min="2" max="2" width="15.5" hidden="1" customWidth="1"/>
    <col min="3" max="3" width="0" hidden="1" customWidth="1"/>
    <col min="4" max="16384" width="8.83203125" hidden="1"/>
  </cols>
  <sheetData>
    <row r="1" spans="1:3" x14ac:dyDescent="0.2">
      <c r="B1" s="31" t="s">
        <v>102</v>
      </c>
      <c r="C1" s="31"/>
    </row>
    <row r="2" spans="1:3" x14ac:dyDescent="0.2">
      <c r="B2" t="s">
        <v>129</v>
      </c>
      <c r="C2" t="s">
        <v>38</v>
      </c>
    </row>
    <row r="3" spans="1:3" x14ac:dyDescent="0.2">
      <c r="A3" t="s">
        <v>130</v>
      </c>
      <c r="B3">
        <v>20</v>
      </c>
      <c r="C3">
        <v>50</v>
      </c>
    </row>
    <row r="4" spans="1:3" x14ac:dyDescent="0.2">
      <c r="A4" t="s">
        <v>131</v>
      </c>
      <c r="B4">
        <v>15</v>
      </c>
      <c r="C4">
        <v>10</v>
      </c>
    </row>
    <row r="5" spans="1:3" x14ac:dyDescent="0.2">
      <c r="A5" t="s">
        <v>114</v>
      </c>
      <c r="B5">
        <v>1</v>
      </c>
      <c r="C5">
        <v>1</v>
      </c>
    </row>
    <row r="6" spans="1:3" x14ac:dyDescent="0.2">
      <c r="A6" t="s">
        <v>132</v>
      </c>
      <c r="B6">
        <v>0</v>
      </c>
      <c r="C6">
        <v>5</v>
      </c>
    </row>
    <row r="7" spans="1:3" x14ac:dyDescent="0.2">
      <c r="A7" t="s">
        <v>133</v>
      </c>
      <c r="B7">
        <v>8</v>
      </c>
      <c r="C7">
        <v>10</v>
      </c>
    </row>
    <row r="8" spans="1:3" x14ac:dyDescent="0.2">
      <c r="A8" t="s">
        <v>134</v>
      </c>
      <c r="B8">
        <v>15</v>
      </c>
      <c r="C8">
        <v>30</v>
      </c>
    </row>
    <row r="9" spans="1:3" x14ac:dyDescent="0.2">
      <c r="A9" t="s">
        <v>135</v>
      </c>
      <c r="B9">
        <v>10</v>
      </c>
      <c r="C9">
        <v>10</v>
      </c>
    </row>
    <row r="10" spans="1:3" x14ac:dyDescent="0.2">
      <c r="A10" t="s">
        <v>136</v>
      </c>
      <c r="B10">
        <v>2</v>
      </c>
      <c r="C10">
        <v>2</v>
      </c>
    </row>
    <row r="11" spans="1:3" x14ac:dyDescent="0.2">
      <c r="A11" t="s">
        <v>137</v>
      </c>
      <c r="B11">
        <v>0</v>
      </c>
      <c r="C11">
        <v>50</v>
      </c>
    </row>
    <row r="12" spans="1:3" x14ac:dyDescent="0.2">
      <c r="A12" t="s">
        <v>138</v>
      </c>
      <c r="B12">
        <v>0</v>
      </c>
      <c r="C12">
        <v>50</v>
      </c>
    </row>
    <row r="14" spans="1:3" x14ac:dyDescent="0.2">
      <c r="A14" t="s">
        <v>139</v>
      </c>
      <c r="B14">
        <v>2</v>
      </c>
      <c r="C14">
        <v>2</v>
      </c>
    </row>
    <row r="15" spans="1:3" x14ac:dyDescent="0.2">
      <c r="A15" t="s">
        <v>123</v>
      </c>
      <c r="B15">
        <v>15</v>
      </c>
      <c r="C15">
        <v>15</v>
      </c>
    </row>
    <row r="16" spans="1:3" x14ac:dyDescent="0.2">
      <c r="A16" t="s">
        <v>140</v>
      </c>
      <c r="B16">
        <v>5</v>
      </c>
      <c r="C16">
        <v>10</v>
      </c>
    </row>
    <row r="17" spans="1:3" x14ac:dyDescent="0.2">
      <c r="A17" t="s">
        <v>121</v>
      </c>
      <c r="B17">
        <v>8</v>
      </c>
      <c r="C17">
        <v>10</v>
      </c>
    </row>
    <row r="25" spans="1:3" x14ac:dyDescent="0.2">
      <c r="A25" t="s">
        <v>127</v>
      </c>
      <c r="B25" s="10">
        <f>400/SUM(B3:B17)</f>
        <v>3.9603960396039604</v>
      </c>
      <c r="C25" s="11">
        <f>B25</f>
        <v>3.9603960396039604</v>
      </c>
    </row>
    <row r="26" spans="1:3" x14ac:dyDescent="0.2">
      <c r="A26" t="s">
        <v>128</v>
      </c>
      <c r="B26">
        <v>400</v>
      </c>
      <c r="C26" s="12">
        <f>B25*(SUM(C3:C17))</f>
        <v>1009.9009900990098</v>
      </c>
    </row>
  </sheetData>
  <sheetProtection algorithmName="SHA-512" hashValue="QFHBPe+SC5kDd6TgNWNbUEGbX+4H7wEYkczHUSeZIIsDY18aB56HdosgtyhLl4MS84eRNzZx0cXP1PgGNK6H+g==" saltValue="q6RNQ+TzpFPctLas8jV9xw==" spinCount="100000" sheet="1" objects="1" scenarios="1" selectLockedCells="1" selectUnlockedCells="1"/>
  <mergeCells count="1">
    <mergeCell ref="B1:C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GAME CALCULATOR</vt:lpstr>
      <vt:lpstr>Data7</vt:lpstr>
      <vt:lpstr>Data</vt:lpstr>
      <vt:lpstr>Data2</vt:lpstr>
      <vt:lpstr>Data3</vt:lpstr>
      <vt:lpstr>Data4</vt:lpstr>
      <vt:lpstr>Data5</vt:lpstr>
      <vt:lpstr>Data6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Microsoft Office User</cp:lastModifiedBy>
  <dcterms:created xsi:type="dcterms:W3CDTF">2018-12-19T14:48:33Z</dcterms:created>
  <dcterms:modified xsi:type="dcterms:W3CDTF">2022-09-16T12:14:11Z</dcterms:modified>
</cp:coreProperties>
</file>